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20" windowWidth="19440" windowHeight="949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Položky!$A$1:$G$43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4519"/>
</workbook>
</file>

<file path=xl/calcChain.xml><?xml version="1.0" encoding="utf-8"?>
<calcChain xmlns="http://schemas.openxmlformats.org/spreadsheetml/2006/main">
  <c r="B10" i="2"/>
  <c r="C43" i="3"/>
  <c r="F11" i="2" l="1"/>
  <c r="C39" i="3" l="1"/>
  <c r="D21" i="1" l="1"/>
  <c r="D20"/>
  <c r="D19"/>
  <c r="D18"/>
  <c r="D17"/>
  <c r="D16"/>
  <c r="D15"/>
  <c r="BE35" i="3"/>
  <c r="BD35"/>
  <c r="BC35"/>
  <c r="BA35"/>
  <c r="BB35"/>
  <c r="B9" i="2"/>
  <c r="A9"/>
  <c r="C36" i="3"/>
  <c r="BE32"/>
  <c r="BD32"/>
  <c r="BC32"/>
  <c r="BA32"/>
  <c r="BB32"/>
  <c r="BE31"/>
  <c r="BD31"/>
  <c r="BC31"/>
  <c r="BA31"/>
  <c r="BB31"/>
  <c r="BE29"/>
  <c r="BD29"/>
  <c r="BC29"/>
  <c r="BA29"/>
  <c r="BB29"/>
  <c r="BE28"/>
  <c r="BD28"/>
  <c r="BC28"/>
  <c r="BA28"/>
  <c r="BB28"/>
  <c r="BE27"/>
  <c r="BD27"/>
  <c r="BC27"/>
  <c r="BA27"/>
  <c r="BB27"/>
  <c r="BE26"/>
  <c r="BD26"/>
  <c r="BC26"/>
  <c r="BA26"/>
  <c r="BB26"/>
  <c r="BE25"/>
  <c r="BD25"/>
  <c r="BC25"/>
  <c r="BA25"/>
  <c r="BB25"/>
  <c r="B8" i="2"/>
  <c r="A8"/>
  <c r="C33" i="3"/>
  <c r="BE22"/>
  <c r="BD22"/>
  <c r="BC22"/>
  <c r="BA22"/>
  <c r="BB22"/>
  <c r="BE8"/>
  <c r="BD8"/>
  <c r="BC8"/>
  <c r="BA8"/>
  <c r="B7" i="2"/>
  <c r="A7"/>
  <c r="C23" i="3"/>
  <c r="E4"/>
  <c r="C4"/>
  <c r="F3"/>
  <c r="C3"/>
  <c r="C2" i="2"/>
  <c r="C1"/>
  <c r="C33" i="1"/>
  <c r="F33" s="1"/>
  <c r="C31"/>
  <c r="C9"/>
  <c r="G7"/>
  <c r="D2"/>
  <c r="C2"/>
  <c r="BB8" i="3" l="1"/>
  <c r="F7" i="2"/>
  <c r="F10"/>
  <c r="BA33" i="3"/>
  <c r="E8" i="2" s="1"/>
  <c r="BE36" i="3"/>
  <c r="I9" i="2" s="1"/>
  <c r="BE33" i="3"/>
  <c r="I8" i="2" s="1"/>
  <c r="BA36" i="3"/>
  <c r="E9" i="2" s="1"/>
  <c r="BA23" i="3"/>
  <c r="E7" i="2" s="1"/>
  <c r="BD33" i="3"/>
  <c r="H8" i="2" s="1"/>
  <c r="BC23" i="3"/>
  <c r="G7" i="2" s="1"/>
  <c r="BC36" i="3"/>
  <c r="G9" i="2" s="1"/>
  <c r="BB23" i="3"/>
  <c r="BB33"/>
  <c r="BD23"/>
  <c r="H7" i="2" s="1"/>
  <c r="BE23" i="3"/>
  <c r="I7" i="2" s="1"/>
  <c r="BC33" i="3"/>
  <c r="G8" i="2" s="1"/>
  <c r="BD36" i="3"/>
  <c r="H9" i="2" s="1"/>
  <c r="BB36" i="3"/>
  <c r="F9" i="2" s="1"/>
  <c r="F8"/>
  <c r="F12" l="1"/>
  <c r="E12"/>
  <c r="C15" i="1" s="1"/>
  <c r="H12" i="2"/>
  <c r="C17" i="1" s="1"/>
  <c r="I12" i="2"/>
  <c r="C21" i="1" s="1"/>
  <c r="C16"/>
  <c r="G12" i="2"/>
  <c r="C18" i="1" s="1"/>
  <c r="G17" i="2" l="1"/>
  <c r="I17" s="1"/>
  <c r="G15" i="1" s="1"/>
  <c r="G18" i="2"/>
  <c r="I18" s="1"/>
  <c r="G16" i="1" s="1"/>
  <c r="G22" i="2"/>
  <c r="I22" s="1"/>
  <c r="G20" i="1" s="1"/>
  <c r="G21" i="2"/>
  <c r="I21" s="1"/>
  <c r="G19" i="1" s="1"/>
  <c r="G19" i="2"/>
  <c r="I19" s="1"/>
  <c r="G17" i="1" s="1"/>
  <c r="G24" i="2"/>
  <c r="I24" s="1"/>
  <c r="C19" i="1"/>
  <c r="C22" s="1"/>
  <c r="G20" i="2"/>
  <c r="I20" s="1"/>
  <c r="G18" i="1" s="1"/>
  <c r="G23" i="2"/>
  <c r="I23" s="1"/>
  <c r="G21" i="1" s="1"/>
  <c r="H25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<sst xmlns="http://schemas.openxmlformats.org/spreadsheetml/2006/main" count="211" uniqueCount="150">
  <si>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</si>
  <si>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</si>
  <si>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</si>
  <si>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</si>
  <si>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</si>
  <si>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</si>
  <si>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</si>
  <si>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</si>
  <si>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</si>
  <si>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</si>
  <si>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</si>
  <si>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</si>
  <si>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</si>
  <si>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</si>
  <si>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</si>
  <si>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</si>
  <si>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</si>
  <si>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</si>
  <si>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</si>
  <si>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</si>
  <si>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</si>
  <si>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</si>
  <si>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</si>
  <si>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</si>
  <si>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</si>
  <si>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</si>
  <si>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</si>
  <si>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</si>
  <si>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</si>
  <si>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</si>
  <si>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</si>
  <si>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</si>
  <si>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</si>
  <si>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</si>
  <si>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</si>
  <si>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</si>
  <si>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</si>
  <si>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</si>
  <si>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</si>
  <si>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</si>
  <si>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</si>
  <si>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</si>
  <si>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</si>
  <si>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</si>
  <si>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</si>
  <si>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</si>
  <si>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</si>
  <si>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</si>
  <si>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</si>
  <si>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</si>
  <si>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</si>
  <si>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</si>
  <si>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</si>
  <si>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</si>
  <si>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</si>
  <si>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</si>
  <si>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</si>
  <si>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</si>
  <si>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</si>
  <si>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</si>
  <si>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</si>
  <si>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</si>
  <si>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</si>
  <si>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</si>
  <si>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</si>
  <si>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</si>
  <si>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</si>
  <si>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</si>
  <si>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</si>
  <si>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</si>
  <si>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Díl:</t>
  </si>
  <si>
    <t>ks</t>
  </si>
  <si>
    <t>Celkem za</t>
  </si>
  <si>
    <t>SO-01</t>
  </si>
  <si>
    <t>m</t>
  </si>
  <si>
    <t>Ztížené výrobní podmínky</t>
  </si>
  <si>
    <t>Oborová přirážka</t>
  </si>
  <si>
    <t>Přesun stavebních kapacit</t>
  </si>
  <si>
    <t>Zařízení staveniště</t>
  </si>
  <si>
    <t>Provoz investora</t>
  </si>
  <si>
    <t>Kompletační činnost (IČD)</t>
  </si>
  <si>
    <t>Rezerva rozpočtu</t>
  </si>
  <si>
    <t>MAXXI-THERM s.r.o</t>
  </si>
  <si>
    <t>Štefek Ladislav</t>
  </si>
  <si>
    <t>Zpracováno programem firmy RTS Brno a.s., s využitím vlastních položek , které jsou na konci označené P</t>
  </si>
  <si>
    <t>Ostatní</t>
  </si>
  <si>
    <t>kpl</t>
  </si>
  <si>
    <t>Dopravné</t>
  </si>
  <si>
    <t>2</t>
  </si>
  <si>
    <t>MaR</t>
  </si>
  <si>
    <t>826</t>
  </si>
  <si>
    <t>Materiál M+R</t>
  </si>
  <si>
    <t>82610001</t>
  </si>
  <si>
    <t>Ekvitermní regulátor s týdením programem RVS 63.283</t>
  </si>
  <si>
    <t>82610002</t>
  </si>
  <si>
    <t>Sada svorek SVS63.200</t>
  </si>
  <si>
    <t>82610003</t>
  </si>
  <si>
    <t>Ovládač AVS37.294</t>
  </si>
  <si>
    <t>82610004</t>
  </si>
  <si>
    <t>Skříňka pro ovládač s výřezy</t>
  </si>
  <si>
    <t>82610005</t>
  </si>
  <si>
    <t>Kabel AVS82.491</t>
  </si>
  <si>
    <t>82610006</t>
  </si>
  <si>
    <t>snímač teploty QAD36/101</t>
  </si>
  <si>
    <t>82610007</t>
  </si>
  <si>
    <t>snímač teplotyQAD36.522/109</t>
  </si>
  <si>
    <t>82610008</t>
  </si>
  <si>
    <t>snímač teplotyQAC34/101</t>
  </si>
  <si>
    <t>82610009</t>
  </si>
  <si>
    <t>Jímka pro snímač teploty 250mm</t>
  </si>
  <si>
    <t>82610010</t>
  </si>
  <si>
    <t>Rozváděč MaR kompletní s výstrojí - viz výkresová dokumentace , plastový nástěnný , velikost 54 modulů</t>
  </si>
  <si>
    <t>82610011</t>
  </si>
  <si>
    <t>Servopohon ESBE ARA 661, 230V,120s, pro ventil VRG 131, Kvs 25</t>
  </si>
  <si>
    <t>82610012</t>
  </si>
  <si>
    <t>Zdroj pro regulátor na DIN lištu 5V/2A DC</t>
  </si>
  <si>
    <t>82610013</t>
  </si>
  <si>
    <t>Snímač teploty CT 01-10k</t>
  </si>
  <si>
    <t>82610014</t>
  </si>
  <si>
    <t>262</t>
  </si>
  <si>
    <t>Instalační materiál</t>
  </si>
  <si>
    <t>Režijní materiál 2%</t>
  </si>
  <si>
    <t>Propojovací kabely</t>
  </si>
  <si>
    <t>Kabelové trasy celkem</t>
  </si>
  <si>
    <t>Příprava pro nové odběrné místo                                         jistič 16A/B  D+M</t>
  </si>
  <si>
    <t>Příprava pro nové odběrné místo                                         kabel CYKY-J 3x6  D+M</t>
  </si>
  <si>
    <t>262100005</t>
  </si>
  <si>
    <t>Příprava pro nové odběrné místo                                         Elektroměrový rozváděč RE 1.0. D+M</t>
  </si>
  <si>
    <t>262100006</t>
  </si>
  <si>
    <t>Vydrátování a úprava rozváděčů</t>
  </si>
  <si>
    <t>262100007</t>
  </si>
  <si>
    <t>Revize rozváděčů</t>
  </si>
  <si>
    <t>826M</t>
  </si>
  <si>
    <t>Montáž M+R</t>
  </si>
  <si>
    <t>82650001</t>
  </si>
  <si>
    <t>Montáž M+R , oživení</t>
  </si>
  <si>
    <t>h</t>
  </si>
  <si>
    <t>262M</t>
  </si>
  <si>
    <t>Montáž instal. Materiálu</t>
  </si>
  <si>
    <t>Montáž instalačního materiálu</t>
  </si>
  <si>
    <t>839</t>
  </si>
  <si>
    <t>PPV  6% z částky  8960</t>
  </si>
  <si>
    <t>83920002</t>
  </si>
  <si>
    <t>Mimostaveništní přesun 1% z částky  36532</t>
  </si>
  <si>
    <t xml:space="preserve"> 839</t>
  </si>
  <si>
    <t xml:space="preserve">Slepý rozpočet </t>
  </si>
  <si>
    <t>M+R  Anenská 689, Frýdek-Místek</t>
  </si>
  <si>
    <t>Statutární město Frýdek-Místek</t>
  </si>
  <si>
    <t>078/06/2019</t>
  </si>
  <si>
    <t xml:space="preserve">SLEPÝ ROZPOČET                           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</si>
</sst>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3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0" fillId="0" borderId="0"/>
  </cellStyleXfs>
  <cellXfs count="229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14" fontId="3" fillId="0" borderId="13" xfId="0" applyNumberFormat="1" applyFont="1" applyBorder="1"/>
    <xf numFmtId="0" fontId="22" fillId="0" borderId="60" xfId="0" applyFont="1" applyBorder="1" applyAlignment="1" applyProtection="1">
      <alignment horizontal="left" wrapText="1"/>
    </xf>
    <xf numFmtId="0" fontId="22" fillId="0" borderId="0" xfId="0" applyFont="1" applyBorder="1" applyAlignment="1" applyProtection="1">
      <alignment horizontal="left" wrapText="1"/>
    </xf>
    <xf numFmtId="0" fontId="3" fillId="0" borderId="9" xfId="1" applyNumberFormat="1" applyFont="1" applyBorder="1" applyAlignment="1">
      <alignment horizontal="center"/>
    </xf>
    <xf numFmtId="4" fontId="17" fillId="0" borderId="59" xfId="1" applyNumberFormat="1" applyFont="1" applyBorder="1" applyAlignment="1">
      <alignment horizontal="center"/>
    </xf>
    <xf numFmtId="4" fontId="3" fillId="2" borderId="9" xfId="1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sqref="A1:XFD1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149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2</v>
      </c>
      <c r="D2" s="5" t="str">
        <f>Rekapitulace!G2</f>
        <v>MaR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73</v>
      </c>
      <c r="B5" s="18"/>
      <c r="C5" s="19" t="s">
        <v>146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12.95" customHeight="1">
      <c r="A7" s="24" t="s">
        <v>148</v>
      </c>
      <c r="B7" s="25"/>
      <c r="C7" s="26"/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06" t="s">
        <v>82</v>
      </c>
      <c r="D8" s="206"/>
      <c r="E8" s="207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06" t="str">
        <f>Projektant</f>
        <v>MAXXI-THERM s.r.o</v>
      </c>
      <c r="D9" s="206"/>
      <c r="E9" s="207"/>
      <c r="F9" s="13"/>
      <c r="G9" s="34"/>
      <c r="H9" s="35"/>
    </row>
    <row r="10" spans="1:57">
      <c r="A10" s="29" t="s">
        <v>14</v>
      </c>
      <c r="B10" s="13"/>
      <c r="C10" s="206" t="s">
        <v>147</v>
      </c>
      <c r="D10" s="206"/>
      <c r="E10" s="206"/>
      <c r="F10" s="36"/>
      <c r="G10" s="37"/>
      <c r="H10" s="38"/>
    </row>
    <row r="11" spans="1:57" ht="13.5" customHeight="1">
      <c r="A11" s="29" t="s">
        <v>15</v>
      </c>
      <c r="B11" s="13"/>
      <c r="C11" s="206"/>
      <c r="D11" s="206"/>
      <c r="E11" s="206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08"/>
      <c r="D12" s="208"/>
      <c r="E12" s="208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Rekapitulace!A17</f>
        <v>Ztížené výrobní podmínky</v>
      </c>
      <c r="E15" s="58"/>
      <c r="F15" s="59"/>
      <c r="G15" s="56">
        <f>Rekapitulace!I17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Rekapitulace!A18</f>
        <v>Oborová přirážka</v>
      </c>
      <c r="E16" s="60"/>
      <c r="F16" s="61"/>
      <c r="G16" s="56">
        <f>Rekapitulace!I18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 t="str">
        <f>Rekapitulace!A19</f>
        <v>Přesun stavebních kapacit</v>
      </c>
      <c r="E17" s="60"/>
      <c r="F17" s="61"/>
      <c r="G17" s="56">
        <f>Rekapitulace!I19</f>
        <v>0</v>
      </c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 t="str">
        <f>Rekapitulace!A20</f>
        <v>Dopravné</v>
      </c>
      <c r="E18" s="60"/>
      <c r="F18" s="61"/>
      <c r="G18" s="56">
        <f>Rekapitulace!I20</f>
        <v>0</v>
      </c>
    </row>
    <row r="19" spans="1:7" ht="15.95" customHeight="1">
      <c r="A19" s="64" t="s">
        <v>29</v>
      </c>
      <c r="B19" s="55"/>
      <c r="C19" s="56">
        <f>SUM(C15:C18)</f>
        <v>0</v>
      </c>
      <c r="D19" s="9" t="str">
        <f>Rekapitulace!A21</f>
        <v>Zařízení staveniště</v>
      </c>
      <c r="E19" s="60"/>
      <c r="F19" s="61"/>
      <c r="G19" s="56">
        <f>Rekapitulace!I21</f>
        <v>0</v>
      </c>
    </row>
    <row r="20" spans="1:7" ht="15.95" customHeight="1">
      <c r="A20" s="64"/>
      <c r="B20" s="55"/>
      <c r="C20" s="56"/>
      <c r="D20" s="9" t="str">
        <f>Rekapitulace!A22</f>
        <v>Provoz investora</v>
      </c>
      <c r="E20" s="60"/>
      <c r="F20" s="61"/>
      <c r="G20" s="56">
        <f>Rekapitulace!I22</f>
        <v>0</v>
      </c>
    </row>
    <row r="21" spans="1:7" ht="15.95" customHeight="1">
      <c r="A21" s="64" t="s">
        <v>30</v>
      </c>
      <c r="B21" s="55"/>
      <c r="C21" s="56">
        <f>HZS</f>
        <v>0</v>
      </c>
      <c r="D21" s="9" t="str">
        <f>Rekapitulace!A23</f>
        <v>Kompletační činnost (IČD)</v>
      </c>
      <c r="E21" s="60"/>
      <c r="F21" s="61"/>
      <c r="G21" s="56">
        <f>Rekapitulace!I23</f>
        <v>0</v>
      </c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09" t="s">
        <v>33</v>
      </c>
      <c r="B23" s="210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 t="s">
        <v>83</v>
      </c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198">
        <v>43787</v>
      </c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15</v>
      </c>
      <c r="D30" s="86" t="s">
        <v>43</v>
      </c>
      <c r="E30" s="88"/>
      <c r="F30" s="211">
        <f>C23-F32</f>
        <v>0</v>
      </c>
      <c r="G30" s="212"/>
    </row>
    <row r="31" spans="1:7">
      <c r="A31" s="85" t="s">
        <v>44</v>
      </c>
      <c r="B31" s="86"/>
      <c r="C31" s="87">
        <f>SazbaDPH1</f>
        <v>15</v>
      </c>
      <c r="D31" s="86" t="s">
        <v>45</v>
      </c>
      <c r="E31" s="88"/>
      <c r="F31" s="211">
        <f>ROUND(PRODUCT(F30,C31/100),0)</f>
        <v>0</v>
      </c>
      <c r="G31" s="212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211">
        <v>0</v>
      </c>
      <c r="G32" s="212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211">
        <f>ROUND(PRODUCT(F32,C33/100),0)</f>
        <v>0</v>
      </c>
      <c r="G33" s="212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13">
        <f>ROUND(SUM(F30:F33),0)</f>
        <v>0</v>
      </c>
      <c r="G34" s="214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05" t="s">
        <v>84</v>
      </c>
      <c r="C37" s="205"/>
      <c r="D37" s="205"/>
      <c r="E37" s="205"/>
      <c r="F37" s="205"/>
      <c r="G37" s="205"/>
      <c r="H37" t="s">
        <v>5</v>
      </c>
    </row>
    <row r="38" spans="1:8" ht="12.75" customHeight="1">
      <c r="A38" s="96"/>
      <c r="B38" s="205"/>
      <c r="C38" s="205"/>
      <c r="D38" s="205"/>
      <c r="E38" s="205"/>
      <c r="F38" s="205"/>
      <c r="G38" s="205"/>
      <c r="H38" t="s">
        <v>5</v>
      </c>
    </row>
    <row r="39" spans="1:8">
      <c r="A39" s="96"/>
      <c r="B39" s="205"/>
      <c r="C39" s="205"/>
      <c r="D39" s="205"/>
      <c r="E39" s="205"/>
      <c r="F39" s="205"/>
      <c r="G39" s="205"/>
      <c r="H39" t="s">
        <v>5</v>
      </c>
    </row>
    <row r="40" spans="1:8">
      <c r="A40" s="96"/>
      <c r="B40" s="205"/>
      <c r="C40" s="205"/>
      <c r="D40" s="205"/>
      <c r="E40" s="205"/>
      <c r="F40" s="205"/>
      <c r="G40" s="205"/>
      <c r="H40" t="s">
        <v>5</v>
      </c>
    </row>
    <row r="41" spans="1:8">
      <c r="A41" s="96"/>
      <c r="B41" s="205"/>
      <c r="C41" s="205"/>
      <c r="D41" s="205"/>
      <c r="E41" s="205"/>
      <c r="F41" s="205"/>
      <c r="G41" s="205"/>
      <c r="H41" t="s">
        <v>5</v>
      </c>
    </row>
    <row r="42" spans="1:8">
      <c r="A42" s="96"/>
      <c r="B42" s="205"/>
      <c r="C42" s="205"/>
      <c r="D42" s="205"/>
      <c r="E42" s="205"/>
      <c r="F42" s="205"/>
      <c r="G42" s="205"/>
      <c r="H42" t="s">
        <v>5</v>
      </c>
    </row>
    <row r="43" spans="1:8">
      <c r="A43" s="96"/>
      <c r="B43" s="205"/>
      <c r="C43" s="205"/>
      <c r="D43" s="205"/>
      <c r="E43" s="205"/>
      <c r="F43" s="205"/>
      <c r="G43" s="205"/>
      <c r="H43" t="s">
        <v>5</v>
      </c>
    </row>
    <row r="44" spans="1:8">
      <c r="A44" s="96"/>
      <c r="B44" s="205"/>
      <c r="C44" s="205"/>
      <c r="D44" s="205"/>
      <c r="E44" s="205"/>
      <c r="F44" s="205"/>
      <c r="G44" s="205"/>
      <c r="H44" t="s">
        <v>5</v>
      </c>
    </row>
    <row r="45" spans="1:8" ht="0.75" customHeight="1">
      <c r="A45" s="96"/>
      <c r="B45" s="205"/>
      <c r="C45" s="205"/>
      <c r="D45" s="205"/>
      <c r="E45" s="205"/>
      <c r="F45" s="205"/>
      <c r="G45" s="205"/>
      <c r="H45" t="s">
        <v>5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  <row r="52" spans="2:7">
      <c r="B52" s="204"/>
      <c r="C52" s="204"/>
      <c r="D52" s="204"/>
      <c r="E52" s="204"/>
      <c r="F52" s="204"/>
      <c r="G52" s="204"/>
    </row>
    <row r="53" spans="2:7">
      <c r="B53" s="204"/>
      <c r="C53" s="204"/>
      <c r="D53" s="204"/>
      <c r="E53" s="204"/>
      <c r="F53" s="204"/>
      <c r="G53" s="204"/>
    </row>
    <row r="54" spans="2:7">
      <c r="B54" s="204"/>
      <c r="C54" s="204"/>
      <c r="D54" s="204"/>
      <c r="E54" s="204"/>
      <c r="F54" s="204"/>
      <c r="G54" s="204"/>
    </row>
    <row r="55" spans="2:7">
      <c r="B55" s="204"/>
      <c r="C55" s="204"/>
      <c r="D55" s="204"/>
      <c r="E55" s="204"/>
      <c r="F55" s="204"/>
      <c r="G55" s="204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6"/>
  <sheetViews>
    <sheetView workbookViewId="0">
      <selection activeCell="C2" sqref="C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15" t="s">
        <v>48</v>
      </c>
      <c r="B1" s="216"/>
      <c r="C1" s="97" t="str">
        <f>CONCATENATE(cislostavby," ",nazevstavby)</f>
        <v xml:space="preserve">078/06/2019 </v>
      </c>
      <c r="D1" s="98"/>
      <c r="E1" s="99"/>
      <c r="F1" s="98"/>
      <c r="G1" s="100" t="s">
        <v>49</v>
      </c>
      <c r="H1" s="101" t="s">
        <v>88</v>
      </c>
      <c r="I1" s="102"/>
    </row>
    <row r="2" spans="1:57" ht="13.5" thickBot="1">
      <c r="A2" s="217" t="s">
        <v>50</v>
      </c>
      <c r="B2" s="218"/>
      <c r="C2" s="103" t="str">
        <f>CONCATENATE(cisloobjektu," ",nazevobjektu)</f>
        <v>SO-01 M+R  Anenská 689, Frýdek-Místek</v>
      </c>
      <c r="D2" s="104"/>
      <c r="E2" s="105"/>
      <c r="F2" s="104"/>
      <c r="G2" s="219" t="s">
        <v>89</v>
      </c>
      <c r="H2" s="220"/>
      <c r="I2" s="221"/>
    </row>
    <row r="3" spans="1:57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57" s="35" customFormat="1">
      <c r="A7" s="194" t="str">
        <f>Položky!B7</f>
        <v>826</v>
      </c>
      <c r="B7" s="115" t="str">
        <f>Položky!C7</f>
        <v>Materiál M+R</v>
      </c>
      <c r="C7" s="66"/>
      <c r="D7" s="116"/>
      <c r="E7" s="195">
        <f>Položky!BA23</f>
        <v>0</v>
      </c>
      <c r="F7" s="196">
        <f>Položky!G23</f>
        <v>0</v>
      </c>
      <c r="G7" s="196">
        <f>Položky!BC23</f>
        <v>0</v>
      </c>
      <c r="H7" s="196">
        <f>Položky!BD23</f>
        <v>0</v>
      </c>
      <c r="I7" s="197">
        <f>Položky!BE23</f>
        <v>0</v>
      </c>
    </row>
    <row r="8" spans="1:57" s="35" customFormat="1">
      <c r="A8" s="194" t="str">
        <f>Položky!B24</f>
        <v>262</v>
      </c>
      <c r="B8" s="115" t="str">
        <f>Položky!C24</f>
        <v>Instalační materiál</v>
      </c>
      <c r="C8" s="66"/>
      <c r="D8" s="116"/>
      <c r="E8" s="195">
        <f>Položky!BA33</f>
        <v>0</v>
      </c>
      <c r="F8" s="196">
        <f>Položky!G33</f>
        <v>0</v>
      </c>
      <c r="G8" s="196">
        <f>Položky!BC33</f>
        <v>0</v>
      </c>
      <c r="H8" s="196">
        <f>Položky!BD33</f>
        <v>0</v>
      </c>
      <c r="I8" s="197">
        <f>Položky!BE33</f>
        <v>0</v>
      </c>
    </row>
    <row r="9" spans="1:57" s="35" customFormat="1">
      <c r="A9" s="194" t="str">
        <f>Položky!B34</f>
        <v>826M</v>
      </c>
      <c r="B9" s="115" t="str">
        <f>Položky!C34</f>
        <v>Montáž M+R</v>
      </c>
      <c r="C9" s="66"/>
      <c r="D9" s="116"/>
      <c r="E9" s="195">
        <f>Položky!BA36</f>
        <v>0</v>
      </c>
      <c r="F9" s="196">
        <f>Položky!BB36</f>
        <v>0</v>
      </c>
      <c r="G9" s="196">
        <f>Položky!BC36</f>
        <v>0</v>
      </c>
      <c r="H9" s="196">
        <f>Položky!BD36</f>
        <v>0</v>
      </c>
      <c r="I9" s="197">
        <f>Položky!BE36</f>
        <v>0</v>
      </c>
    </row>
    <row r="10" spans="1:57" s="35" customFormat="1">
      <c r="A10" s="194" t="s">
        <v>137</v>
      </c>
      <c r="B10" s="115" t="str">
        <f>Položky!C37</f>
        <v>Montáž instal. Materiálu</v>
      </c>
      <c r="C10" s="66"/>
      <c r="D10" s="116"/>
      <c r="E10" s="195"/>
      <c r="F10" s="196">
        <f>Položky!G39</f>
        <v>0</v>
      </c>
      <c r="G10" s="196"/>
      <c r="H10" s="196"/>
      <c r="I10" s="197"/>
    </row>
    <row r="11" spans="1:57" s="35" customFormat="1" ht="13.5" thickBot="1">
      <c r="A11" s="194" t="s">
        <v>144</v>
      </c>
      <c r="B11" s="115" t="s">
        <v>85</v>
      </c>
      <c r="C11" s="66"/>
      <c r="D11" s="116"/>
      <c r="E11" s="195">
        <v>0</v>
      </c>
      <c r="F11" s="196">
        <f>Položky!G43</f>
        <v>0</v>
      </c>
      <c r="G11" s="196"/>
      <c r="H11" s="196"/>
      <c r="I11" s="197"/>
    </row>
    <row r="12" spans="1:57" s="123" customFormat="1" ht="13.5" thickBot="1">
      <c r="A12" s="117"/>
      <c r="B12" s="118" t="s">
        <v>57</v>
      </c>
      <c r="C12" s="118"/>
      <c r="D12" s="119"/>
      <c r="E12" s="120">
        <f>SUM(E7:E9)</f>
        <v>0</v>
      </c>
      <c r="F12" s="121">
        <f>SUM(F7:F11)</f>
        <v>0</v>
      </c>
      <c r="G12" s="121">
        <f>SUM(G7:G9)</f>
        <v>0</v>
      </c>
      <c r="H12" s="121">
        <f>SUM(H7:H9)</f>
        <v>0</v>
      </c>
      <c r="I12" s="122">
        <f>SUM(I7:I9)</f>
        <v>0</v>
      </c>
    </row>
    <row r="13" spans="1:57">
      <c r="A13" s="66"/>
      <c r="B13" s="66"/>
      <c r="C13" s="66"/>
      <c r="D13" s="66"/>
      <c r="E13" s="66"/>
      <c r="F13" s="66"/>
      <c r="G13" s="66"/>
      <c r="H13" s="66"/>
      <c r="I13" s="66"/>
    </row>
    <row r="14" spans="1:57" ht="19.5" customHeight="1">
      <c r="A14" s="107" t="s">
        <v>58</v>
      </c>
      <c r="B14" s="107"/>
      <c r="C14" s="107"/>
      <c r="D14" s="107"/>
      <c r="E14" s="107"/>
      <c r="F14" s="107"/>
      <c r="G14" s="124"/>
      <c r="H14" s="107"/>
      <c r="I14" s="107"/>
      <c r="BA14" s="41"/>
      <c r="BB14" s="41"/>
      <c r="BC14" s="41"/>
      <c r="BD14" s="41"/>
      <c r="BE14" s="41"/>
    </row>
    <row r="15" spans="1:57" ht="13.5" thickBot="1">
      <c r="A15" s="77"/>
      <c r="B15" s="77"/>
      <c r="C15" s="77"/>
      <c r="D15" s="77"/>
      <c r="E15" s="77"/>
      <c r="F15" s="77"/>
      <c r="G15" s="77"/>
      <c r="H15" s="77"/>
      <c r="I15" s="77"/>
    </row>
    <row r="16" spans="1:57">
      <c r="A16" s="71" t="s">
        <v>59</v>
      </c>
      <c r="B16" s="72"/>
      <c r="C16" s="72"/>
      <c r="D16" s="125"/>
      <c r="E16" s="126" t="s">
        <v>60</v>
      </c>
      <c r="F16" s="127" t="s">
        <v>61</v>
      </c>
      <c r="G16" s="128" t="s">
        <v>62</v>
      </c>
      <c r="H16" s="129"/>
      <c r="I16" s="130" t="s">
        <v>60</v>
      </c>
    </row>
    <row r="17" spans="1:53">
      <c r="A17" s="64" t="s">
        <v>75</v>
      </c>
      <c r="B17" s="55"/>
      <c r="C17" s="55"/>
      <c r="D17" s="131"/>
      <c r="E17" s="132">
        <v>0</v>
      </c>
      <c r="F17" s="133">
        <v>0</v>
      </c>
      <c r="G17" s="134">
        <f t="shared" ref="G17:G24" si="0">CHOOSE(BA17+1,HSV+PSV,HSV+PSV+Mont,HSV+PSV+Dodavka+Mont,HSV,PSV,Mont,Dodavka,Mont+Dodavka,0)</f>
        <v>0</v>
      </c>
      <c r="H17" s="135"/>
      <c r="I17" s="136">
        <f t="shared" ref="I17:I24" si="1">E17+F17*G17/100</f>
        <v>0</v>
      </c>
      <c r="BA17">
        <v>0</v>
      </c>
    </row>
    <row r="18" spans="1:53">
      <c r="A18" s="64" t="s">
        <v>76</v>
      </c>
      <c r="B18" s="55"/>
      <c r="C18" s="55"/>
      <c r="D18" s="131"/>
      <c r="E18" s="132">
        <v>0</v>
      </c>
      <c r="F18" s="133">
        <v>0</v>
      </c>
      <c r="G18" s="134">
        <f t="shared" si="0"/>
        <v>0</v>
      </c>
      <c r="H18" s="135"/>
      <c r="I18" s="136">
        <f t="shared" si="1"/>
        <v>0</v>
      </c>
      <c r="BA18">
        <v>0</v>
      </c>
    </row>
    <row r="19" spans="1:53">
      <c r="A19" s="64" t="s">
        <v>77</v>
      </c>
      <c r="B19" s="55"/>
      <c r="C19" s="55"/>
      <c r="D19" s="131"/>
      <c r="E19" s="132">
        <v>0</v>
      </c>
      <c r="F19" s="133">
        <v>0</v>
      </c>
      <c r="G19" s="134">
        <f t="shared" si="0"/>
        <v>0</v>
      </c>
      <c r="H19" s="135"/>
      <c r="I19" s="136">
        <f t="shared" si="1"/>
        <v>0</v>
      </c>
      <c r="BA19">
        <v>0</v>
      </c>
    </row>
    <row r="20" spans="1:53">
      <c r="A20" s="64" t="s">
        <v>87</v>
      </c>
      <c r="B20" s="55"/>
      <c r="C20" s="55"/>
      <c r="D20" s="131"/>
      <c r="E20" s="132">
        <v>0</v>
      </c>
      <c r="F20" s="133">
        <v>0</v>
      </c>
      <c r="G20" s="134">
        <f t="shared" si="0"/>
        <v>0</v>
      </c>
      <c r="H20" s="135"/>
      <c r="I20" s="136">
        <f t="shared" si="1"/>
        <v>0</v>
      </c>
      <c r="BA20">
        <v>0</v>
      </c>
    </row>
    <row r="21" spans="1:53">
      <c r="A21" s="64" t="s">
        <v>78</v>
      </c>
      <c r="B21" s="55"/>
      <c r="C21" s="55"/>
      <c r="D21" s="131"/>
      <c r="E21" s="132">
        <v>0</v>
      </c>
      <c r="F21" s="133">
        <v>0</v>
      </c>
      <c r="G21" s="134">
        <f t="shared" si="0"/>
        <v>0</v>
      </c>
      <c r="H21" s="135"/>
      <c r="I21" s="136">
        <f t="shared" si="1"/>
        <v>0</v>
      </c>
      <c r="BA21">
        <v>1</v>
      </c>
    </row>
    <row r="22" spans="1:53">
      <c r="A22" s="64" t="s">
        <v>79</v>
      </c>
      <c r="B22" s="55"/>
      <c r="C22" s="55"/>
      <c r="D22" s="131"/>
      <c r="E22" s="132">
        <v>0</v>
      </c>
      <c r="F22" s="133">
        <v>0</v>
      </c>
      <c r="G22" s="134">
        <f t="shared" si="0"/>
        <v>0</v>
      </c>
      <c r="H22" s="135"/>
      <c r="I22" s="136">
        <f t="shared" si="1"/>
        <v>0</v>
      </c>
      <c r="BA22">
        <v>1</v>
      </c>
    </row>
    <row r="23" spans="1:53">
      <c r="A23" s="64" t="s">
        <v>80</v>
      </c>
      <c r="B23" s="55"/>
      <c r="C23" s="55"/>
      <c r="D23" s="131"/>
      <c r="E23" s="132">
        <v>0</v>
      </c>
      <c r="F23" s="133">
        <v>0</v>
      </c>
      <c r="G23" s="134">
        <f t="shared" si="0"/>
        <v>0</v>
      </c>
      <c r="H23" s="135"/>
      <c r="I23" s="136">
        <f t="shared" si="1"/>
        <v>0</v>
      </c>
      <c r="BA23">
        <v>2</v>
      </c>
    </row>
    <row r="24" spans="1:53">
      <c r="A24" s="64" t="s">
        <v>81</v>
      </c>
      <c r="B24" s="55"/>
      <c r="C24" s="55"/>
      <c r="D24" s="131"/>
      <c r="E24" s="132">
        <v>0</v>
      </c>
      <c r="F24" s="133">
        <v>0</v>
      </c>
      <c r="G24" s="134">
        <f t="shared" si="0"/>
        <v>0</v>
      </c>
      <c r="H24" s="135"/>
      <c r="I24" s="136">
        <f t="shared" si="1"/>
        <v>0</v>
      </c>
      <c r="BA24">
        <v>2</v>
      </c>
    </row>
    <row r="25" spans="1:53" ht="13.5" thickBot="1">
      <c r="A25" s="137"/>
      <c r="B25" s="138" t="s">
        <v>63</v>
      </c>
      <c r="C25" s="139"/>
      <c r="D25" s="140"/>
      <c r="E25" s="141"/>
      <c r="F25" s="142"/>
      <c r="G25" s="142"/>
      <c r="H25" s="222">
        <f>SUM(I17:I24)</f>
        <v>0</v>
      </c>
      <c r="I25" s="223"/>
    </row>
    <row r="27" spans="1:53">
      <c r="B27" s="123"/>
      <c r="F27" s="143"/>
      <c r="G27" s="144"/>
      <c r="H27" s="144"/>
      <c r="I27" s="145"/>
    </row>
    <row r="28" spans="1:53">
      <c r="F28" s="143"/>
      <c r="G28" s="144"/>
      <c r="H28" s="144"/>
      <c r="I28" s="145"/>
    </row>
    <row r="29" spans="1:53">
      <c r="F29" s="143"/>
      <c r="G29" s="144"/>
      <c r="H29" s="144"/>
      <c r="I29" s="145"/>
    </row>
    <row r="30" spans="1:53">
      <c r="F30" s="143"/>
      <c r="G30" s="144"/>
      <c r="H30" s="144"/>
      <c r="I30" s="145"/>
    </row>
    <row r="31" spans="1:53">
      <c r="F31" s="143"/>
      <c r="G31" s="144"/>
      <c r="H31" s="144"/>
      <c r="I31" s="145"/>
    </row>
    <row r="32" spans="1:53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96"/>
  <sheetViews>
    <sheetView showGridLines="0" showZeros="0" view="pageBreakPreview" topLeftCell="A13" zoomScale="120" zoomScaleSheetLayoutView="120" workbookViewId="0">
      <selection activeCell="E48" sqref="E48"/>
    </sheetView>
  </sheetViews>
  <sheetFormatPr defaultColWidth="9.140625"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42578125" style="146" customWidth="1"/>
    <col min="5" max="5" width="8.5703125" style="188" customWidth="1"/>
    <col min="6" max="6" width="5.42578125" style="146" customWidth="1"/>
    <col min="7" max="7" width="6.4257812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24" t="s">
        <v>145</v>
      </c>
      <c r="B1" s="224"/>
      <c r="C1" s="224"/>
      <c r="D1" s="224"/>
      <c r="E1" s="224"/>
      <c r="F1" s="224"/>
      <c r="G1" s="224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5" t="s">
        <v>48</v>
      </c>
      <c r="B3" s="216"/>
      <c r="C3" s="97" t="str">
        <f>CONCATENATE(cislostavby," ",nazevstavby)</f>
        <v xml:space="preserve">078/06/2019 </v>
      </c>
      <c r="D3" s="151"/>
      <c r="E3" s="152" t="s">
        <v>64</v>
      </c>
      <c r="F3" s="153" t="str">
        <f>Rekapitulace!H1</f>
        <v>2</v>
      </c>
      <c r="G3" s="154"/>
    </row>
    <row r="4" spans="1:104" ht="13.5" thickBot="1">
      <c r="A4" s="225" t="s">
        <v>50</v>
      </c>
      <c r="B4" s="218"/>
      <c r="C4" s="103" t="str">
        <f>CONCATENATE(cisloobjektu," ",nazevobjektu)</f>
        <v>SO-01 M+R  Anenská 689, Frýdek-Místek</v>
      </c>
      <c r="D4" s="155"/>
      <c r="E4" s="226" t="str">
        <f>Rekapitulace!G2</f>
        <v>MaR</v>
      </c>
      <c r="F4" s="227"/>
      <c r="G4" s="228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/>
      <c r="G6" s="162"/>
    </row>
    <row r="7" spans="1:104">
      <c r="A7" s="163" t="s">
        <v>70</v>
      </c>
      <c r="B7" s="164" t="s">
        <v>90</v>
      </c>
      <c r="C7" s="165" t="s">
        <v>91</v>
      </c>
      <c r="D7" s="166"/>
      <c r="E7" s="201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92</v>
      </c>
      <c r="C8" s="173" t="s">
        <v>93</v>
      </c>
      <c r="D8" s="174" t="s">
        <v>71</v>
      </c>
      <c r="E8" s="202">
        <v>1</v>
      </c>
      <c r="F8" s="175"/>
      <c r="G8" s="176"/>
      <c r="O8" s="170">
        <v>2</v>
      </c>
      <c r="AA8" s="146">
        <v>1</v>
      </c>
      <c r="AB8" s="146">
        <v>7</v>
      </c>
      <c r="AC8" s="146">
        <v>7</v>
      </c>
      <c r="AZ8" s="146">
        <v>2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7</v>
      </c>
      <c r="CZ8" s="146">
        <v>0</v>
      </c>
    </row>
    <row r="9" spans="1:104">
      <c r="A9" s="171">
        <v>2</v>
      </c>
      <c r="B9" s="172" t="s">
        <v>94</v>
      </c>
      <c r="C9" s="173" t="s">
        <v>95</v>
      </c>
      <c r="D9" s="174" t="s">
        <v>86</v>
      </c>
      <c r="E9" s="202">
        <v>1</v>
      </c>
      <c r="F9" s="175"/>
      <c r="G9" s="176"/>
      <c r="O9" s="170"/>
      <c r="CA9" s="177"/>
      <c r="CB9" s="177"/>
    </row>
    <row r="10" spans="1:104">
      <c r="A10" s="171">
        <v>3</v>
      </c>
      <c r="B10" s="172" t="s">
        <v>96</v>
      </c>
      <c r="C10" s="173" t="s">
        <v>97</v>
      </c>
      <c r="D10" s="174" t="s">
        <v>71</v>
      </c>
      <c r="E10" s="202">
        <v>1</v>
      </c>
      <c r="F10" s="175"/>
      <c r="G10" s="176"/>
      <c r="O10" s="170"/>
      <c r="CA10" s="177"/>
      <c r="CB10" s="177"/>
    </row>
    <row r="11" spans="1:104">
      <c r="A11" s="171">
        <v>4</v>
      </c>
      <c r="B11" s="172" t="s">
        <v>98</v>
      </c>
      <c r="C11" s="173" t="s">
        <v>99</v>
      </c>
      <c r="D11" s="174" t="s">
        <v>71</v>
      </c>
      <c r="E11" s="202">
        <v>1</v>
      </c>
      <c r="F11" s="175"/>
      <c r="G11" s="176"/>
      <c r="O11" s="170"/>
      <c r="CA11" s="177"/>
      <c r="CB11" s="177"/>
    </row>
    <row r="12" spans="1:104">
      <c r="A12" s="171">
        <v>5</v>
      </c>
      <c r="B12" s="172" t="s">
        <v>100</v>
      </c>
      <c r="C12" s="173" t="s">
        <v>101</v>
      </c>
      <c r="D12" s="174" t="s">
        <v>71</v>
      </c>
      <c r="E12" s="202">
        <v>1</v>
      </c>
      <c r="F12" s="175"/>
      <c r="G12" s="176"/>
      <c r="O12" s="170"/>
      <c r="CA12" s="177"/>
      <c r="CB12" s="177"/>
    </row>
    <row r="13" spans="1:104">
      <c r="A13" s="171">
        <v>6</v>
      </c>
      <c r="B13" s="172" t="s">
        <v>102</v>
      </c>
      <c r="C13" s="173" t="s">
        <v>103</v>
      </c>
      <c r="D13" s="174" t="s">
        <v>71</v>
      </c>
      <c r="E13" s="202">
        <v>3</v>
      </c>
      <c r="F13" s="175"/>
      <c r="G13" s="176"/>
      <c r="O13" s="170"/>
      <c r="CA13" s="177"/>
      <c r="CB13" s="177"/>
    </row>
    <row r="14" spans="1:104">
      <c r="A14" s="171">
        <v>7</v>
      </c>
      <c r="B14" s="172" t="s">
        <v>104</v>
      </c>
      <c r="C14" s="173" t="s">
        <v>105</v>
      </c>
      <c r="D14" s="174" t="s">
        <v>71</v>
      </c>
      <c r="E14" s="202">
        <v>1</v>
      </c>
      <c r="F14" s="175"/>
      <c r="G14" s="176"/>
      <c r="O14" s="170"/>
      <c r="CA14" s="177"/>
      <c r="CB14" s="177"/>
    </row>
    <row r="15" spans="1:104">
      <c r="A15" s="171">
        <v>8</v>
      </c>
      <c r="B15" s="172" t="s">
        <v>106</v>
      </c>
      <c r="C15" s="173" t="s">
        <v>107</v>
      </c>
      <c r="D15" s="174" t="s">
        <v>71</v>
      </c>
      <c r="E15" s="202">
        <v>1</v>
      </c>
      <c r="F15" s="175"/>
      <c r="G15" s="176"/>
      <c r="O15" s="170"/>
      <c r="CA15" s="177"/>
      <c r="CB15" s="177"/>
    </row>
    <row r="16" spans="1:104">
      <c r="A16" s="171">
        <v>9</v>
      </c>
      <c r="B16" s="172" t="s">
        <v>108</v>
      </c>
      <c r="C16" s="173" t="s">
        <v>109</v>
      </c>
      <c r="D16" s="174" t="s">
        <v>71</v>
      </c>
      <c r="E16" s="202">
        <v>3</v>
      </c>
      <c r="F16" s="175"/>
      <c r="G16" s="176"/>
      <c r="O16" s="170"/>
      <c r="CA16" s="177"/>
      <c r="CB16" s="177"/>
    </row>
    <row r="17" spans="1:104" ht="22.5">
      <c r="A17" s="171">
        <v>10</v>
      </c>
      <c r="B17" s="172" t="s">
        <v>110</v>
      </c>
      <c r="C17" s="173" t="s">
        <v>111</v>
      </c>
      <c r="D17" s="174" t="s">
        <v>86</v>
      </c>
      <c r="E17" s="202">
        <v>1</v>
      </c>
      <c r="F17" s="175"/>
      <c r="G17" s="176"/>
      <c r="O17" s="170"/>
      <c r="CA17" s="177"/>
      <c r="CB17" s="177"/>
    </row>
    <row r="18" spans="1:104" ht="22.5">
      <c r="A18" s="171">
        <v>11</v>
      </c>
      <c r="B18" s="172" t="s">
        <v>112</v>
      </c>
      <c r="C18" s="173" t="s">
        <v>113</v>
      </c>
      <c r="D18" s="174" t="s">
        <v>71</v>
      </c>
      <c r="E18" s="202">
        <v>1</v>
      </c>
      <c r="F18" s="175"/>
      <c r="G18" s="176"/>
      <c r="O18" s="170"/>
      <c r="CA18" s="177"/>
      <c r="CB18" s="177"/>
    </row>
    <row r="19" spans="1:104">
      <c r="A19" s="171">
        <v>12</v>
      </c>
      <c r="B19" s="172" t="s">
        <v>114</v>
      </c>
      <c r="C19" s="173" t="s">
        <v>115</v>
      </c>
      <c r="D19" s="174" t="s">
        <v>71</v>
      </c>
      <c r="E19" s="202">
        <v>1</v>
      </c>
      <c r="F19" s="175"/>
      <c r="G19" s="176"/>
      <c r="O19" s="170"/>
      <c r="CA19" s="177"/>
      <c r="CB19" s="177"/>
    </row>
    <row r="20" spans="1:104">
      <c r="A20" s="171">
        <v>13</v>
      </c>
      <c r="B20" s="172" t="s">
        <v>116</v>
      </c>
      <c r="C20" s="173" t="s">
        <v>117</v>
      </c>
      <c r="D20" s="174" t="s">
        <v>71</v>
      </c>
      <c r="E20" s="202">
        <v>2</v>
      </c>
      <c r="F20" s="175"/>
      <c r="G20" s="176"/>
      <c r="O20" s="170"/>
      <c r="CA20" s="177"/>
      <c r="CB20" s="177"/>
    </row>
    <row r="21" spans="1:104">
      <c r="A21" s="171">
        <v>14</v>
      </c>
      <c r="B21" s="172" t="s">
        <v>118</v>
      </c>
      <c r="C21" s="173" t="s">
        <v>121</v>
      </c>
      <c r="D21" s="174" t="s">
        <v>61</v>
      </c>
      <c r="E21" s="202">
        <v>2</v>
      </c>
      <c r="F21" s="175"/>
      <c r="G21" s="176"/>
      <c r="O21" s="170"/>
      <c r="CA21" s="177"/>
      <c r="CB21" s="177"/>
    </row>
    <row r="22" spans="1:104">
      <c r="A22" s="171" t="s">
        <v>5</v>
      </c>
      <c r="B22" s="172" t="s">
        <v>5</v>
      </c>
      <c r="C22" s="173" t="s">
        <v>5</v>
      </c>
      <c r="D22" s="174" t="s">
        <v>5</v>
      </c>
      <c r="E22" s="202">
        <v>0</v>
      </c>
      <c r="F22" s="175"/>
      <c r="G22" s="176"/>
      <c r="O22" s="170">
        <v>2</v>
      </c>
      <c r="AA22" s="146">
        <v>1</v>
      </c>
      <c r="AB22" s="146">
        <v>7</v>
      </c>
      <c r="AC22" s="146">
        <v>7</v>
      </c>
      <c r="AZ22" s="146">
        <v>2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1</v>
      </c>
      <c r="CB22" s="177">
        <v>7</v>
      </c>
      <c r="CZ22" s="146">
        <v>0</v>
      </c>
    </row>
    <row r="23" spans="1:104">
      <c r="A23" s="178"/>
      <c r="B23" s="179" t="s">
        <v>72</v>
      </c>
      <c r="C23" s="180" t="str">
        <f>CONCATENATE(B7," ",C7)</f>
        <v>826 Materiál M+R</v>
      </c>
      <c r="D23" s="181"/>
      <c r="E23" s="203"/>
      <c r="F23" s="183"/>
      <c r="G23" s="184"/>
      <c r="O23" s="170">
        <v>4</v>
      </c>
      <c r="BA23" s="185">
        <f>SUM(BA7:BA22)</f>
        <v>0</v>
      </c>
      <c r="BB23" s="185">
        <f>SUM(BB7:BB22)</f>
        <v>0</v>
      </c>
      <c r="BC23" s="185">
        <f>SUM(BC7:BC22)</f>
        <v>0</v>
      </c>
      <c r="BD23" s="185">
        <f>SUM(BD7:BD22)</f>
        <v>0</v>
      </c>
      <c r="BE23" s="185">
        <f>SUM(BE7:BE22)</f>
        <v>0</v>
      </c>
    </row>
    <row r="24" spans="1:104">
      <c r="A24" s="163" t="s">
        <v>70</v>
      </c>
      <c r="B24" s="164" t="s">
        <v>119</v>
      </c>
      <c r="C24" s="165" t="s">
        <v>120</v>
      </c>
      <c r="D24" s="166"/>
      <c r="E24" s="201"/>
      <c r="F24" s="167"/>
      <c r="G24" s="168"/>
      <c r="H24" s="169"/>
      <c r="I24" s="169"/>
      <c r="O24" s="170">
        <v>1</v>
      </c>
    </row>
    <row r="25" spans="1:104">
      <c r="A25" s="171">
        <v>16</v>
      </c>
      <c r="B25" s="199">
        <v>262100001</v>
      </c>
      <c r="C25" s="199" t="s">
        <v>122</v>
      </c>
      <c r="D25" s="174" t="s">
        <v>74</v>
      </c>
      <c r="E25" s="202">
        <v>76</v>
      </c>
      <c r="F25" s="175"/>
      <c r="G25" s="176"/>
      <c r="O25" s="170">
        <v>2</v>
      </c>
      <c r="AA25" s="146">
        <v>1</v>
      </c>
      <c r="AB25" s="146">
        <v>7</v>
      </c>
      <c r="AC25" s="146">
        <v>7</v>
      </c>
      <c r="AZ25" s="146">
        <v>2</v>
      </c>
      <c r="BA25" s="146">
        <f t="shared" ref="BA25:BA32" si="0">IF(AZ25=1,G25,0)</f>
        <v>0</v>
      </c>
      <c r="BB25" s="146">
        <f t="shared" ref="BB25:BB32" si="1">IF(AZ25=2,G25,0)</f>
        <v>0</v>
      </c>
      <c r="BC25" s="146">
        <f t="shared" ref="BC25:BC32" si="2">IF(AZ25=3,G25,0)</f>
        <v>0</v>
      </c>
      <c r="BD25" s="146">
        <f t="shared" ref="BD25:BD32" si="3">IF(AZ25=4,G25,0)</f>
        <v>0</v>
      </c>
      <c r="BE25" s="146">
        <f t="shared" ref="BE25:BE32" si="4">IF(AZ25=5,G25,0)</f>
        <v>0</v>
      </c>
      <c r="CA25" s="177">
        <v>1</v>
      </c>
      <c r="CB25" s="177">
        <v>7</v>
      </c>
      <c r="CZ25" s="146">
        <v>6.5500000000000003E-3</v>
      </c>
    </row>
    <row r="26" spans="1:104">
      <c r="A26" s="171">
        <v>17</v>
      </c>
      <c r="B26" s="199">
        <v>262100002</v>
      </c>
      <c r="C26" s="199" t="s">
        <v>123</v>
      </c>
      <c r="D26" s="174" t="s">
        <v>86</v>
      </c>
      <c r="E26" s="202">
        <v>1</v>
      </c>
      <c r="F26" s="175"/>
      <c r="G26" s="176"/>
      <c r="O26" s="170">
        <v>2</v>
      </c>
      <c r="AA26" s="146">
        <v>1</v>
      </c>
      <c r="AB26" s="146">
        <v>7</v>
      </c>
      <c r="AC26" s="146">
        <v>7</v>
      </c>
      <c r="AZ26" s="146">
        <v>2</v>
      </c>
      <c r="BA26" s="146">
        <f t="shared" si="0"/>
        <v>0</v>
      </c>
      <c r="BB26" s="146">
        <f t="shared" si="1"/>
        <v>0</v>
      </c>
      <c r="BC26" s="146">
        <f t="shared" si="2"/>
        <v>0</v>
      </c>
      <c r="BD26" s="146">
        <f t="shared" si="3"/>
        <v>0</v>
      </c>
      <c r="BE26" s="146">
        <f t="shared" si="4"/>
        <v>0</v>
      </c>
      <c r="CA26" s="177">
        <v>1</v>
      </c>
      <c r="CB26" s="177">
        <v>7</v>
      </c>
      <c r="CZ26" s="146">
        <v>6.6800000000000002E-3</v>
      </c>
    </row>
    <row r="27" spans="1:104" ht="22.5">
      <c r="A27" s="171">
        <v>18</v>
      </c>
      <c r="B27" s="199">
        <v>262100003</v>
      </c>
      <c r="C27" s="199" t="s">
        <v>124</v>
      </c>
      <c r="D27" s="174" t="s">
        <v>71</v>
      </c>
      <c r="E27" s="202">
        <v>1</v>
      </c>
      <c r="F27" s="175"/>
      <c r="G27" s="176"/>
      <c r="O27" s="170">
        <v>2</v>
      </c>
      <c r="AA27" s="146">
        <v>1</v>
      </c>
      <c r="AB27" s="146">
        <v>7</v>
      </c>
      <c r="AC27" s="146">
        <v>7</v>
      </c>
      <c r="AZ27" s="146">
        <v>2</v>
      </c>
      <c r="BA27" s="146">
        <f t="shared" si="0"/>
        <v>0</v>
      </c>
      <c r="BB27" s="146">
        <f t="shared" si="1"/>
        <v>0</v>
      </c>
      <c r="BC27" s="146">
        <f t="shared" si="2"/>
        <v>0</v>
      </c>
      <c r="BD27" s="146">
        <f t="shared" si="3"/>
        <v>0</v>
      </c>
      <c r="BE27" s="146">
        <f t="shared" si="4"/>
        <v>0</v>
      </c>
      <c r="CA27" s="177">
        <v>1</v>
      </c>
      <c r="CB27" s="177">
        <v>7</v>
      </c>
      <c r="CZ27" s="146">
        <v>6.2700000000000004E-3</v>
      </c>
    </row>
    <row r="28" spans="1:104" ht="22.5">
      <c r="A28" s="171">
        <v>19</v>
      </c>
      <c r="B28" s="199">
        <v>262100004</v>
      </c>
      <c r="C28" s="199" t="s">
        <v>125</v>
      </c>
      <c r="D28" s="174" t="s">
        <v>71</v>
      </c>
      <c r="E28" s="202">
        <v>3</v>
      </c>
      <c r="F28" s="175"/>
      <c r="G28" s="176"/>
      <c r="O28" s="170">
        <v>2</v>
      </c>
      <c r="AA28" s="146">
        <v>1</v>
      </c>
      <c r="AB28" s="146">
        <v>7</v>
      </c>
      <c r="AC28" s="146">
        <v>7</v>
      </c>
      <c r="AZ28" s="146">
        <v>2</v>
      </c>
      <c r="BA28" s="146">
        <f t="shared" si="0"/>
        <v>0</v>
      </c>
      <c r="BB28" s="146">
        <f t="shared" si="1"/>
        <v>0</v>
      </c>
      <c r="BC28" s="146">
        <f t="shared" si="2"/>
        <v>0</v>
      </c>
      <c r="BD28" s="146">
        <f t="shared" si="3"/>
        <v>0</v>
      </c>
      <c r="BE28" s="146">
        <f t="shared" si="4"/>
        <v>0</v>
      </c>
      <c r="CA28" s="177">
        <v>1</v>
      </c>
      <c r="CB28" s="177">
        <v>7</v>
      </c>
      <c r="CZ28" s="146">
        <v>1.0460000000000001E-2</v>
      </c>
    </row>
    <row r="29" spans="1:104" ht="22.5">
      <c r="A29" s="171">
        <v>20</v>
      </c>
      <c r="B29" s="172" t="s">
        <v>126</v>
      </c>
      <c r="C29" s="199" t="s">
        <v>127</v>
      </c>
      <c r="D29" s="174" t="s">
        <v>71</v>
      </c>
      <c r="E29" s="202">
        <v>1</v>
      </c>
      <c r="F29" s="175"/>
      <c r="G29" s="176"/>
      <c r="O29" s="170">
        <v>2</v>
      </c>
      <c r="AA29" s="146">
        <v>1</v>
      </c>
      <c r="AB29" s="146">
        <v>7</v>
      </c>
      <c r="AC29" s="146">
        <v>7</v>
      </c>
      <c r="AZ29" s="146">
        <v>2</v>
      </c>
      <c r="BA29" s="146">
        <f t="shared" si="0"/>
        <v>0</v>
      </c>
      <c r="BB29" s="146">
        <f t="shared" si="1"/>
        <v>0</v>
      </c>
      <c r="BC29" s="146">
        <f t="shared" si="2"/>
        <v>0</v>
      </c>
      <c r="BD29" s="146">
        <f t="shared" si="3"/>
        <v>0</v>
      </c>
      <c r="BE29" s="146">
        <f t="shared" si="4"/>
        <v>0</v>
      </c>
      <c r="CA29" s="177">
        <v>1</v>
      </c>
      <c r="CB29" s="177">
        <v>7</v>
      </c>
      <c r="CZ29" s="146">
        <v>0</v>
      </c>
    </row>
    <row r="30" spans="1:104">
      <c r="A30" s="171">
        <v>21</v>
      </c>
      <c r="B30" s="172" t="s">
        <v>128</v>
      </c>
      <c r="C30" s="200" t="s">
        <v>129</v>
      </c>
      <c r="D30" s="174" t="s">
        <v>86</v>
      </c>
      <c r="E30" s="202">
        <v>1</v>
      </c>
      <c r="F30" s="175"/>
      <c r="G30" s="176"/>
      <c r="O30" s="170"/>
      <c r="CA30" s="177"/>
      <c r="CB30" s="177"/>
    </row>
    <row r="31" spans="1:104">
      <c r="A31" s="171">
        <v>22</v>
      </c>
      <c r="B31" s="172" t="s">
        <v>130</v>
      </c>
      <c r="C31" s="173" t="s">
        <v>131</v>
      </c>
      <c r="D31" s="174" t="s">
        <v>86</v>
      </c>
      <c r="E31" s="202">
        <v>1</v>
      </c>
      <c r="F31" s="175"/>
      <c r="G31" s="176"/>
      <c r="O31" s="170">
        <v>2</v>
      </c>
      <c r="AA31" s="146">
        <v>1</v>
      </c>
      <c r="AB31" s="146">
        <v>7</v>
      </c>
      <c r="AC31" s="146">
        <v>7</v>
      </c>
      <c r="AZ31" s="146">
        <v>2</v>
      </c>
      <c r="BA31" s="146">
        <f t="shared" si="0"/>
        <v>0</v>
      </c>
      <c r="BB31" s="146">
        <f t="shared" si="1"/>
        <v>0</v>
      </c>
      <c r="BC31" s="146">
        <f t="shared" si="2"/>
        <v>0</v>
      </c>
      <c r="BD31" s="146">
        <f t="shared" si="3"/>
        <v>0</v>
      </c>
      <c r="BE31" s="146">
        <f t="shared" si="4"/>
        <v>0</v>
      </c>
      <c r="CA31" s="177">
        <v>1</v>
      </c>
      <c r="CB31" s="177">
        <v>7</v>
      </c>
      <c r="CZ31" s="146">
        <v>0</v>
      </c>
    </row>
    <row r="32" spans="1:104">
      <c r="A32" s="171" t="s">
        <v>5</v>
      </c>
      <c r="B32" s="172" t="s">
        <v>5</v>
      </c>
      <c r="C32" s="173" t="s">
        <v>5</v>
      </c>
      <c r="D32" s="174" t="s">
        <v>5</v>
      </c>
      <c r="E32" s="202">
        <v>0</v>
      </c>
      <c r="F32" s="175"/>
      <c r="G32" s="176"/>
      <c r="O32" s="170">
        <v>2</v>
      </c>
      <c r="AA32" s="146">
        <v>1</v>
      </c>
      <c r="AB32" s="146">
        <v>7</v>
      </c>
      <c r="AC32" s="146">
        <v>7</v>
      </c>
      <c r="AZ32" s="146">
        <v>2</v>
      </c>
      <c r="BA32" s="146">
        <f t="shared" si="0"/>
        <v>0</v>
      </c>
      <c r="BB32" s="146">
        <f t="shared" si="1"/>
        <v>0</v>
      </c>
      <c r="BC32" s="146">
        <f t="shared" si="2"/>
        <v>0</v>
      </c>
      <c r="BD32" s="146">
        <f t="shared" si="3"/>
        <v>0</v>
      </c>
      <c r="BE32" s="146">
        <f t="shared" si="4"/>
        <v>0</v>
      </c>
      <c r="CA32" s="177">
        <v>1</v>
      </c>
      <c r="CB32" s="177">
        <v>7</v>
      </c>
      <c r="CZ32" s="146">
        <v>0</v>
      </c>
    </row>
    <row r="33" spans="1:104">
      <c r="A33" s="178"/>
      <c r="B33" s="179" t="s">
        <v>72</v>
      </c>
      <c r="C33" s="180" t="str">
        <f>CONCATENATE(B24," ",C24)</f>
        <v>262 Instalační materiál</v>
      </c>
      <c r="D33" s="181"/>
      <c r="E33" s="203"/>
      <c r="F33" s="183"/>
      <c r="G33" s="184"/>
      <c r="O33" s="170">
        <v>4</v>
      </c>
      <c r="BA33" s="185">
        <f>SUM(BA24:BA32)</f>
        <v>0</v>
      </c>
      <c r="BB33" s="185">
        <f>SUM(BB24:BB32)</f>
        <v>0</v>
      </c>
      <c r="BC33" s="185">
        <f>SUM(BC24:BC32)</f>
        <v>0</v>
      </c>
      <c r="BD33" s="185">
        <f>SUM(BD24:BD32)</f>
        <v>0</v>
      </c>
      <c r="BE33" s="185">
        <f>SUM(BE24:BE32)</f>
        <v>0</v>
      </c>
    </row>
    <row r="34" spans="1:104">
      <c r="A34" s="163" t="s">
        <v>70</v>
      </c>
      <c r="B34" s="164" t="s">
        <v>132</v>
      </c>
      <c r="C34" s="165" t="s">
        <v>133</v>
      </c>
      <c r="D34" s="166"/>
      <c r="E34" s="201"/>
      <c r="F34" s="167"/>
      <c r="G34" s="168"/>
      <c r="H34" s="169"/>
      <c r="I34" s="169"/>
      <c r="O34" s="170">
        <v>1</v>
      </c>
    </row>
    <row r="35" spans="1:104">
      <c r="A35" s="171">
        <v>23</v>
      </c>
      <c r="B35" s="172" t="s">
        <v>134</v>
      </c>
      <c r="C35" s="173" t="s">
        <v>135</v>
      </c>
      <c r="D35" s="174" t="s">
        <v>136</v>
      </c>
      <c r="E35" s="202">
        <v>16</v>
      </c>
      <c r="F35" s="175"/>
      <c r="G35" s="176"/>
      <c r="O35" s="170">
        <v>2</v>
      </c>
      <c r="AA35" s="146">
        <v>1</v>
      </c>
      <c r="AB35" s="146">
        <v>7</v>
      </c>
      <c r="AC35" s="146">
        <v>7</v>
      </c>
      <c r="AZ35" s="146">
        <v>2</v>
      </c>
      <c r="BA35" s="146">
        <f t="shared" ref="BA35" si="5">IF(AZ35=1,G35,0)</f>
        <v>0</v>
      </c>
      <c r="BB35" s="146">
        <f t="shared" ref="BB35" si="6">IF(AZ35=2,G35,0)</f>
        <v>0</v>
      </c>
      <c r="BC35" s="146">
        <f t="shared" ref="BC35" si="7">IF(AZ35=3,G35,0)</f>
        <v>0</v>
      </c>
      <c r="BD35" s="146">
        <f t="shared" ref="BD35" si="8">IF(AZ35=4,G35,0)</f>
        <v>0</v>
      </c>
      <c r="BE35" s="146">
        <f t="shared" ref="BE35" si="9">IF(AZ35=5,G35,0)</f>
        <v>0</v>
      </c>
      <c r="CA35" s="177">
        <v>1</v>
      </c>
      <c r="CB35" s="177">
        <v>7</v>
      </c>
      <c r="CZ35" s="146">
        <v>4.64E-3</v>
      </c>
    </row>
    <row r="36" spans="1:104">
      <c r="A36" s="178"/>
      <c r="B36" s="179" t="s">
        <v>72</v>
      </c>
      <c r="C36" s="180" t="str">
        <f>CONCATENATE(B34," ",C34)</f>
        <v>826M Montáž M+R</v>
      </c>
      <c r="D36" s="181"/>
      <c r="E36" s="203"/>
      <c r="F36" s="183"/>
      <c r="G36" s="184"/>
      <c r="O36" s="170">
        <v>4</v>
      </c>
      <c r="BA36" s="185">
        <f>SUM(BA34:BA35)</f>
        <v>0</v>
      </c>
      <c r="BB36" s="185">
        <f>SUM(BB34:BB35)</f>
        <v>0</v>
      </c>
      <c r="BC36" s="185">
        <f>SUM(BC34:BC35)</f>
        <v>0</v>
      </c>
      <c r="BD36" s="185">
        <f>SUM(BD34:BD35)</f>
        <v>0</v>
      </c>
      <c r="BE36" s="185">
        <f>SUM(BE34:BE35)</f>
        <v>0</v>
      </c>
    </row>
    <row r="37" spans="1:104">
      <c r="A37" s="163" t="s">
        <v>70</v>
      </c>
      <c r="B37" s="164" t="s">
        <v>137</v>
      </c>
      <c r="C37" s="165" t="s">
        <v>138</v>
      </c>
      <c r="D37" s="166"/>
      <c r="E37" s="201"/>
      <c r="F37" s="167"/>
      <c r="G37" s="168"/>
    </row>
    <row r="38" spans="1:104">
      <c r="A38" s="171">
        <v>24</v>
      </c>
      <c r="B38" s="199">
        <v>262890001</v>
      </c>
      <c r="C38" s="199" t="s">
        <v>139</v>
      </c>
      <c r="D38" s="174" t="s">
        <v>136</v>
      </c>
      <c r="E38" s="202">
        <v>16</v>
      </c>
      <c r="F38" s="175"/>
      <c r="G38" s="176"/>
    </row>
    <row r="39" spans="1:104">
      <c r="A39" s="178"/>
      <c r="B39" s="179" t="s">
        <v>72</v>
      </c>
      <c r="C39" s="180" t="str">
        <f>CONCATENATE(B37," ",C37)</f>
        <v>262M Montáž instal. Materiálu</v>
      </c>
      <c r="D39" s="181"/>
      <c r="E39" s="203"/>
      <c r="F39" s="183"/>
      <c r="G39" s="184"/>
    </row>
    <row r="40" spans="1:104">
      <c r="A40" s="163" t="s">
        <v>70</v>
      </c>
      <c r="B40" s="164" t="s">
        <v>140</v>
      </c>
      <c r="C40" s="165" t="s">
        <v>85</v>
      </c>
      <c r="D40" s="166"/>
      <c r="E40" s="201"/>
      <c r="F40" s="167"/>
      <c r="G40" s="168"/>
    </row>
    <row r="41" spans="1:104">
      <c r="A41" s="171">
        <v>25</v>
      </c>
      <c r="B41" s="199">
        <v>83920001</v>
      </c>
      <c r="C41" s="199" t="s">
        <v>141</v>
      </c>
      <c r="D41" s="174" t="s">
        <v>61</v>
      </c>
      <c r="E41" s="202">
        <v>6</v>
      </c>
      <c r="F41" s="175"/>
      <c r="G41" s="176"/>
    </row>
    <row r="42" spans="1:104">
      <c r="A42" s="171">
        <v>26</v>
      </c>
      <c r="B42" s="172" t="s">
        <v>142</v>
      </c>
      <c r="C42" s="173" t="s">
        <v>143</v>
      </c>
      <c r="D42" s="174" t="s">
        <v>61</v>
      </c>
      <c r="E42" s="202">
        <v>1</v>
      </c>
      <c r="F42" s="175"/>
      <c r="G42" s="176"/>
    </row>
    <row r="43" spans="1:104">
      <c r="A43" s="178"/>
      <c r="B43" s="179" t="s">
        <v>72</v>
      </c>
      <c r="C43" s="180" t="str">
        <f>CONCATENATE(B40," ",C40)</f>
        <v>839 Ostatní</v>
      </c>
      <c r="D43" s="181"/>
      <c r="E43" s="182"/>
      <c r="F43" s="183"/>
      <c r="G43" s="184"/>
    </row>
    <row r="44" spans="1:104">
      <c r="E44" s="146"/>
    </row>
    <row r="45" spans="1:104">
      <c r="E45" s="146"/>
    </row>
    <row r="46" spans="1:104">
      <c r="E46" s="146"/>
    </row>
    <row r="47" spans="1:104">
      <c r="A47" s="186"/>
      <c r="B47" s="186"/>
      <c r="C47" s="186"/>
      <c r="D47" s="186"/>
      <c r="E47" s="186"/>
      <c r="F47" s="186"/>
      <c r="G47" s="186"/>
    </row>
    <row r="48" spans="1:104">
      <c r="A48" s="186"/>
      <c r="B48" s="186"/>
      <c r="C48" s="186"/>
      <c r="D48" s="186"/>
      <c r="E48" s="186"/>
      <c r="F48" s="186"/>
      <c r="G48" s="186"/>
    </row>
    <row r="49" spans="1:7">
      <c r="A49" s="186"/>
      <c r="B49" s="186"/>
      <c r="C49" s="186"/>
      <c r="D49" s="186"/>
      <c r="E49" s="186"/>
      <c r="F49" s="186"/>
      <c r="G49" s="186"/>
    </row>
    <row r="50" spans="1:7">
      <c r="A50" s="186"/>
      <c r="B50" s="186"/>
      <c r="C50" s="186"/>
      <c r="D50" s="186"/>
      <c r="E50" s="186"/>
      <c r="F50" s="186"/>
      <c r="G50" s="186"/>
    </row>
    <row r="51" spans="1:7">
      <c r="E51" s="146"/>
    </row>
    <row r="52" spans="1:7">
      <c r="E52" s="146"/>
    </row>
    <row r="53" spans="1:7">
      <c r="E53" s="146"/>
    </row>
    <row r="54" spans="1:7">
      <c r="E54" s="146"/>
    </row>
    <row r="55" spans="1:7">
      <c r="E55" s="146"/>
    </row>
    <row r="56" spans="1:7">
      <c r="E56" s="146"/>
    </row>
    <row r="57" spans="1:7">
      <c r="E57" s="146"/>
    </row>
    <row r="58" spans="1:7">
      <c r="E58" s="146"/>
    </row>
    <row r="59" spans="1:7">
      <c r="E59" s="146"/>
    </row>
    <row r="60" spans="1:7">
      <c r="E60" s="146"/>
    </row>
    <row r="61" spans="1:7">
      <c r="E61" s="146"/>
    </row>
    <row r="62" spans="1:7">
      <c r="E62" s="146"/>
    </row>
    <row r="63" spans="1:7">
      <c r="E63" s="146"/>
    </row>
    <row r="64" spans="1:7">
      <c r="E64" s="146"/>
    </row>
    <row r="65" spans="5:5">
      <c r="E65" s="146"/>
    </row>
    <row r="66" spans="5:5">
      <c r="E66" s="146"/>
    </row>
    <row r="67" spans="5:5">
      <c r="E67" s="146"/>
    </row>
    <row r="68" spans="5:5">
      <c r="E68" s="146"/>
    </row>
    <row r="69" spans="5:5">
      <c r="E69" s="146"/>
    </row>
    <row r="70" spans="5:5">
      <c r="E70" s="146"/>
    </row>
    <row r="71" spans="5:5">
      <c r="E71" s="146"/>
    </row>
    <row r="72" spans="5:5">
      <c r="E72" s="146"/>
    </row>
    <row r="73" spans="5:5">
      <c r="E73" s="146"/>
    </row>
    <row r="74" spans="5:5">
      <c r="E74" s="146"/>
    </row>
    <row r="75" spans="5:5">
      <c r="E75" s="146"/>
    </row>
    <row r="76" spans="5:5">
      <c r="E76" s="146"/>
    </row>
    <row r="77" spans="5:5">
      <c r="E77" s="146"/>
    </row>
    <row r="78" spans="5:5">
      <c r="E78" s="146"/>
    </row>
    <row r="79" spans="5:5">
      <c r="E79" s="146"/>
    </row>
    <row r="80" spans="5:5">
      <c r="E80" s="146"/>
    </row>
    <row r="81" spans="1:7">
      <c r="E81" s="146"/>
    </row>
    <row r="82" spans="1:7">
      <c r="A82" s="187"/>
      <c r="B82" s="187"/>
    </row>
    <row r="83" spans="1:7">
      <c r="A83" s="186"/>
      <c r="B83" s="186"/>
      <c r="C83" s="189"/>
      <c r="D83" s="189"/>
      <c r="E83" s="190"/>
      <c r="F83" s="189"/>
      <c r="G83" s="191"/>
    </row>
    <row r="84" spans="1:7">
      <c r="A84" s="192"/>
      <c r="B84" s="192"/>
      <c r="C84" s="186"/>
      <c r="D84" s="186"/>
      <c r="E84" s="193"/>
      <c r="F84" s="186"/>
      <c r="G84" s="186"/>
    </row>
    <row r="85" spans="1:7">
      <c r="A85" s="186"/>
      <c r="B85" s="186"/>
      <c r="C85" s="186"/>
      <c r="D85" s="186"/>
      <c r="E85" s="193"/>
      <c r="F85" s="186"/>
      <c r="G85" s="186"/>
    </row>
    <row r="86" spans="1:7">
      <c r="A86" s="186"/>
      <c r="B86" s="186"/>
      <c r="C86" s="186"/>
      <c r="D86" s="186"/>
      <c r="E86" s="193"/>
      <c r="F86" s="186"/>
      <c r="G86" s="186"/>
    </row>
    <row r="87" spans="1:7">
      <c r="A87" s="186"/>
      <c r="B87" s="186"/>
      <c r="C87" s="186"/>
      <c r="D87" s="186"/>
      <c r="E87" s="193"/>
      <c r="F87" s="186"/>
      <c r="G87" s="186"/>
    </row>
    <row r="88" spans="1:7">
      <c r="A88" s="186"/>
      <c r="B88" s="186"/>
      <c r="C88" s="186"/>
      <c r="D88" s="186"/>
      <c r="E88" s="193"/>
      <c r="F88" s="186"/>
      <c r="G88" s="186"/>
    </row>
    <row r="89" spans="1:7">
      <c r="A89" s="186"/>
      <c r="B89" s="186"/>
      <c r="C89" s="186"/>
      <c r="D89" s="186"/>
      <c r="E89" s="193"/>
      <c r="F89" s="186"/>
      <c r="G89" s="186"/>
    </row>
    <row r="90" spans="1:7">
      <c r="A90" s="186"/>
      <c r="B90" s="186"/>
      <c r="C90" s="186"/>
      <c r="D90" s="186"/>
      <c r="E90" s="193"/>
      <c r="F90" s="186"/>
      <c r="G90" s="186"/>
    </row>
    <row r="91" spans="1:7">
      <c r="A91" s="186"/>
      <c r="B91" s="186"/>
      <c r="C91" s="186"/>
      <c r="D91" s="186"/>
      <c r="E91" s="193"/>
      <c r="F91" s="186"/>
      <c r="G91" s="186"/>
    </row>
    <row r="92" spans="1:7">
      <c r="A92" s="186"/>
      <c r="B92" s="186"/>
      <c r="C92" s="186"/>
      <c r="D92" s="186"/>
      <c r="E92" s="193"/>
      <c r="F92" s="186"/>
      <c r="G92" s="186"/>
    </row>
    <row r="93" spans="1:7">
      <c r="A93" s="186"/>
      <c r="B93" s="186"/>
      <c r="C93" s="186"/>
      <c r="D93" s="186"/>
      <c r="E93" s="193"/>
      <c r="F93" s="186"/>
      <c r="G93" s="186"/>
    </row>
    <row r="94" spans="1:7">
      <c r="A94" s="186"/>
      <c r="B94" s="186"/>
      <c r="C94" s="186"/>
      <c r="D94" s="186"/>
      <c r="E94" s="193"/>
      <c r="F94" s="186"/>
      <c r="G94" s="186"/>
    </row>
    <row r="95" spans="1:7">
      <c r="A95" s="186"/>
      <c r="B95" s="186"/>
      <c r="C95" s="186"/>
      <c r="D95" s="186"/>
      <c r="E95" s="193"/>
      <c r="F95" s="186"/>
      <c r="G95" s="186"/>
    </row>
    <row r="96" spans="1:7">
      <c r="A96" s="186"/>
      <c r="B96" s="186"/>
      <c r="C96" s="186"/>
      <c r="D96" s="186"/>
      <c r="E96" s="193"/>
      <c r="F96" s="186"/>
      <c r="G96" s="186"/>
    </row>
  </sheetData>
  <mergeCells count="4">
    <mergeCell ref="A1:G1"/>
    <mergeCell ref="A3:B3"/>
    <mergeCell ref="A4:B4"/>
    <mergeCell ref="E4:G4"/>
  </mergeCells>
  <printOptions gridLinesSet="0"/>
  <pageMargins left="0.53" right="0.39370078740157483" top="0.71" bottom="0.98425196850393704" header="0.19685039370078741" footer="0.51181102362204722"/>
  <pageSetup paperSize="9" scale="115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Tatik</dc:creator>
  <cp:lastModifiedBy>pavla</cp:lastModifiedBy>
  <cp:lastPrinted>2019-11-25T07:42:39Z</cp:lastPrinted>
  <dcterms:created xsi:type="dcterms:W3CDTF">2015-03-25T08:38:08Z</dcterms:created>
  <dcterms:modified xsi:type="dcterms:W3CDTF">2019-11-25T07:44:26Z</dcterms:modified>
</cp:coreProperties>
</file>